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47a104e194e442bcbbaea15b0d5f574c\"/>
    </mc:Choice>
  </mc:AlternateContent>
  <xr:revisionPtr revIDLastSave="0" documentId="13_ncr:1_{0EBE631A-ABB5-42B0-8CBC-EE16CD6856DC}" xr6:coauthVersionLast="47" xr6:coauthVersionMax="47" xr10:uidLastSave="{00000000-0000-0000-0000-000000000000}"/>
  <bookViews>
    <workbookView xWindow="-120" yWindow="-120" windowWidth="38640" windowHeight="21120" xr2:uid="{BBA2A220-C84D-4E2A-AB07-CD31DAE44D7B}"/>
  </bookViews>
  <sheets>
    <sheet name="Berechnung" sheetId="1" r:id="rId1"/>
    <sheet name="Berechnungsgrundlagen" sheetId="5" state="hidden" r:id="rId2"/>
  </sheets>
  <definedNames>
    <definedName name="_xlnm._FilterDatabase" localSheetId="1" hidden="1">Berechnungsgrundlagen!#REF!</definedName>
    <definedName name="_xlnm.Print_Area" localSheetId="0">Berechnung!$A$1:$M$77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F64" i="1" s="1"/>
  <c r="C50" i="1"/>
  <c r="E59" i="1"/>
  <c r="C21" i="1"/>
  <c r="C23" i="1" l="1"/>
  <c r="C19" i="1" l="1"/>
  <c r="C29" i="1"/>
  <c r="C27" i="1"/>
  <c r="C25" i="1"/>
  <c r="C32" i="1" l="1"/>
  <c r="M35" i="1" s="1"/>
  <c r="M39" i="1" l="1"/>
  <c r="M41" i="1" s="1"/>
  <c r="M52" i="1" l="1"/>
  <c r="M56" i="1" l="1"/>
  <c r="M59" i="1" l="1"/>
  <c r="M62" i="1" s="1"/>
  <c r="M67" i="1" l="1"/>
  <c r="M70" i="1" s="1"/>
  <c r="M7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<sst xmlns="http://schemas.openxmlformats.org/spreadsheetml/2006/main" count="89" uniqueCount="57">
  <si>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</si>
  <si>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</si>
  <si>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</si>
  <si>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</si>
  <si>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</si>
  <si>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</si>
  <si>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Betreuungsmodul</t>
  </si>
  <si>
    <t>Einstufungssatz</t>
  </si>
  <si>
    <t>Max. Tagestarif</t>
  </si>
  <si>
    <t>Nettoeinkommen</t>
  </si>
  <si>
    <t>Nettoeinkommen pro Jahr Person 1</t>
  </si>
  <si>
    <t>Nettoeinkommen pro Jahr Person 2</t>
  </si>
  <si>
    <t>Anzahl Kinder</t>
  </si>
  <si>
    <t>Zivilstand</t>
  </si>
  <si>
    <t>Alleinstehend</t>
  </si>
  <si>
    <t>Verheiratet</t>
  </si>
  <si>
    <t>Konkubinat</t>
  </si>
  <si>
    <t>Eingetragene Partnerschaft</t>
  </si>
  <si>
    <t>Bitte auswählen</t>
  </si>
  <si>
    <t>Einzahlung Säule 3 a</t>
  </si>
  <si>
    <t>Zweitverdienerabzug</t>
  </si>
  <si>
    <t>Kinderabzug</t>
  </si>
  <si>
    <t>Versicherungsprämien</t>
  </si>
  <si>
    <t>Versicherungsprämien Verheiratet</t>
  </si>
  <si>
    <t>Versicherungsprämien übrige</t>
  </si>
  <si>
    <t>Versicherungsprämie Kinder</t>
  </si>
  <si>
    <t>Kinder-Drittbetreuungskosten</t>
  </si>
  <si>
    <t>3. Säule 3a</t>
  </si>
  <si>
    <t>Steuerbares Einkommen</t>
  </si>
  <si>
    <t>Betreuungskosten Kinder netto/Jahr</t>
  </si>
  <si>
    <r>
      <t>Vermögen (Saldo der Bank- + PC-Konti)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</si>
  <si>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</si>
  <si>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</si>
  <si>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</si>
  <si>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 xml:space="preserve">Beim Nettoeinkommen gilt </t>
    </r>
    <r>
      <rPr>
        <b/>
        <sz val="11"/>
        <color rgb="FF000000"/>
        <rFont val="Calibri"/>
        <family val="2"/>
        <scheme val="minor"/>
      </rPr>
      <t>das 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>.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</si>
  <si>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Vermögen setzen Sie das </t>
    </r>
    <r>
      <rPr>
        <b/>
        <sz val="11"/>
        <color rgb="FF000000"/>
        <rFont val="Calibri"/>
        <family val="2"/>
        <scheme val="minor"/>
      </rPr>
      <t>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</si>
  <si>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</si>
  <si>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für Personen ohne Steuererklärung</t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</si>
  <si>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</si>
  <si>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Berechnung Gemeindebeiträge/Subventionen Vorschulkinder Kitas</t>
  </si>
  <si>
    <t>Betreuung Tage/Woche</t>
  </si>
  <si>
    <t>Anteil Gemeinde pro Tag</t>
  </si>
  <si>
    <t>Anteil Eltern pro Tag</t>
  </si>
  <si>
    <t>Anteil Gemeinde pro Woche</t>
  </si>
  <si>
    <t>Anteil Eltern pro Woche</t>
  </si>
  <si>
    <t>Anteil Gemeinde pro Monat</t>
  </si>
  <si>
    <t>Ganztagesbetreuung bis 18 Monate</t>
  </si>
  <si>
    <t>Ganztagesbetreuung ab 19 Monate</t>
  </si>
  <si>
    <t>Halbtagesbetreuung mit Mittagessen bis 18 Monate</t>
  </si>
  <si>
    <t>Halbtagesbetreuung mit Mittagessen ab 19 Monate</t>
  </si>
  <si>
    <t>Halbtagesbetreuung ohne Mittagessen bis 18 Monate</t>
  </si>
  <si>
    <t>Halbtagesbetreuung ohne Mittagessen ab 19 Monate</t>
  </si>
  <si>
    <t>Einstufungssatz Betreuungsmodul</t>
  </si>
  <si>
    <t>Maximaler Tarif pro Tag des Betreuungsmoduls</t>
  </si>
  <si>
    <t>Maximaler Tagestarif</t>
  </si>
  <si>
    <t>Kosten Kita/Woche</t>
  </si>
  <si>
    <t>Kosten Kita/Tag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</si>
</sst>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yy;@"/>
    <numFmt numFmtId="165" formatCode="#,##0_ ;\-#,##0\ "/>
    <numFmt numFmtId="166" formatCode="_ * #,##0_ ;_ * \-#,##0_ ;_ * &quot;-&quot;??_ ;_ @_ 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1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43" fontId="3" fillId="0" borderId="0" xfId="1" applyFont="1"/>
    <xf numFmtId="0" fontId="9" fillId="0" borderId="0" xfId="0" applyFont="1"/>
    <xf numFmtId="0" fontId="10" fillId="0" borderId="0" xfId="0" applyFont="1"/>
    <xf numFmtId="43" fontId="0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/>
    <xf numFmtId="43" fontId="0" fillId="0" borderId="0" xfId="1" applyFont="1" applyFill="1" applyAlignment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1" fillId="0" borderId="0" xfId="1" applyFont="1" applyFill="1"/>
    <xf numFmtId="0" fontId="12" fillId="0" borderId="1" xfId="0" applyFont="1" applyBorder="1"/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/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3" fontId="0" fillId="0" borderId="0" xfId="1" applyFont="1" applyFill="1" applyProtection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 wrapText="1"/>
    </xf>
    <xf numFmtId="0" fontId="11" fillId="4" borderId="0" xfId="0" applyFont="1" applyFill="1"/>
    <xf numFmtId="43" fontId="11" fillId="4" borderId="0" xfId="1" applyFont="1" applyFill="1"/>
    <xf numFmtId="0" fontId="11" fillId="4" borderId="1" xfId="0" applyFont="1" applyFill="1" applyBorder="1"/>
    <xf numFmtId="0" fontId="11" fillId="4" borderId="1" xfId="0" applyFont="1" applyFill="1" applyBorder="1" applyAlignment="1"/>
    <xf numFmtId="0" fontId="11" fillId="4" borderId="0" xfId="0" applyFont="1" applyFill="1" applyAlignment="1"/>
    <xf numFmtId="43" fontId="0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3" fontId="0" fillId="2" borderId="0" xfId="1" applyFont="1" applyFill="1" applyAlignment="1" applyProtection="1">
      <alignment horizontal="center"/>
      <protection locked="0"/>
    </xf>
    <xf numFmtId="165" fontId="0" fillId="2" borderId="0" xfId="1" applyNumberFormat="1" applyFont="1" applyFill="1" applyAlignment="1" applyProtection="1">
      <alignment horizontal="right" wrapText="1"/>
      <protection locked="0"/>
    </xf>
    <xf numFmtId="43" fontId="0" fillId="2" borderId="0" xfId="1" applyFont="1" applyFill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8" fillId="3" borderId="2" xfId="0" applyFont="1" applyFill="1" applyBorder="1" applyProtection="1"/>
    <xf numFmtId="0" fontId="0" fillId="0" borderId="0" xfId="0" applyProtection="1"/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6" fontId="0" fillId="2" borderId="0" xfId="1" applyNumberFormat="1" applyFont="1" applyFill="1" applyProtection="1">
      <protection locked="0"/>
    </xf>
    <xf numFmtId="2" fontId="4" fillId="0" borderId="0" xfId="0" applyNumberFormat="1" applyFont="1" applyAlignment="1" applyProtection="1">
      <alignment wrapText="1"/>
      <protection locked="0"/>
    </xf>
    <xf numFmtId="43" fontId="0" fillId="2" borderId="0" xfId="1" applyFont="1" applyFill="1" applyProtection="1">
      <protection locked="0"/>
    </xf>
    <xf numFmtId="43" fontId="3" fillId="0" borderId="0" xfId="1" applyFont="1" applyFill="1" applyProtection="1"/>
    <xf numFmtId="0" fontId="8" fillId="3" borderId="2" xfId="0" applyFont="1" applyFill="1" applyBorder="1"/>
    <xf numFmtId="0" fontId="12" fillId="0" borderId="0" xfId="0" applyFont="1" applyBorder="1"/>
    <xf numFmtId="164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/>
    <xf numFmtId="2" fontId="4" fillId="0" borderId="0" xfId="0" applyNumberFormat="1" applyFont="1" applyAlignment="1">
      <alignment horizontal="right" wrapText="1"/>
    </xf>
    <xf numFmtId="43" fontId="0" fillId="0" borderId="0" xfId="1" applyFont="1" applyAlignment="1"/>
    <xf numFmtId="43" fontId="3" fillId="0" borderId="0" xfId="1" applyFont="1" applyAlignment="1"/>
    <xf numFmtId="0" fontId="0" fillId="6" borderId="0" xfId="0" applyFill="1" applyAlignment="1" applyProtection="1">
      <alignment horizontal="left"/>
      <protection locked="0"/>
    </xf>
    <xf numFmtId="9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2" fillId="5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0" fillId="2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left" wrapText="1"/>
      <protection locked="0"/>
    </xf>
    <xf numFmtId="0" fontId="11" fillId="4" borderId="0" xfId="0" applyFont="1" applyFill="1" applyAlignment="1">
      <alignment horizontal="center"/>
    </xf>
    <xf numFmtId="43" fontId="0" fillId="2" borderId="0" xfId="1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0" xfId="0" applyFont="1" applyFill="1" applyAlignment="1">
      <alignment horizontal="center" wrapText="1"/>
    </xf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/>
  </cellXfs>
  <cellStyles count="2">
    <cellStyle name="Komma" xfId="1" builtinId="3"/>
    <cellStyle name="Standard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1811383</xdr:colOff>
      <xdr:row>3</xdr:row>
      <xdr:rowOff>54119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O80"/>
  <sheetViews>
    <sheetView showGridLines="0" tabSelected="1" topLeftCell="A10" zoomScale="160" zoomScaleNormal="160" workbookViewId="0">
      <selection activeCell="D37" sqref="D37:F37"/>
    </sheetView>
  </sheetViews>
  <sheetFormatPr baseColWidth="10" defaultRowHeight="15"/>
  <cols>
    <col min="1" max="1" width="35.7109375" customWidth="1"/>
    <col min="2" max="2" width="3.7109375" customWidth="1"/>
    <col min="3" max="3" width="13.7109375" customWidth="1"/>
    <col min="4" max="4" width="4.7109375" customWidth="1"/>
    <col min="5" max="5" width="2.7109375" customWidth="1"/>
    <col min="6" max="6" width="4.7109375" customWidth="1"/>
    <col min="7" max="7" width="7.85546875" bestFit="1" customWidth="1"/>
    <col min="8" max="8" width="2.7109375" customWidth="1"/>
    <col min="9" max="9" width="3.7109375" customWidth="1"/>
    <col min="10" max="10" width="10.5703125" customWidth="1"/>
    <col min="11" max="11" width="2.7109375" customWidth="1"/>
    <col min="12" max="12" width="3.7109375" customWidth="1"/>
    <col min="13" max="13" width="12.7109375" customWidth="1"/>
    <col min="15" max="15" width="11.42578125" hidden="1" customWidth="1"/>
  </cols>
  <sheetData>
    <row r="5" spans="1:13" s="13" customFormat="1" ht="19.5">
      <c r="A5" s="14" t="s">
        <v>39</v>
      </c>
    </row>
    <row r="6" spans="1:13" ht="21">
      <c r="A6" s="2"/>
    </row>
    <row r="7" spans="1:13" ht="21">
      <c r="A7" s="64" t="s">
        <v>37</v>
      </c>
      <c r="B7" s="64"/>
      <c r="C7" s="64"/>
    </row>
    <row r="8" spans="1:13" ht="21">
      <c r="A8" s="2"/>
    </row>
    <row r="9" spans="1:13" ht="29.45" customHeight="1">
      <c r="A9" s="65" t="s">
        <v>33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1:13" ht="37.9" customHeight="1">
      <c r="A10" s="65" t="s">
        <v>34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3.9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s="26" customFormat="1" ht="15" customHeight="1">
      <c r="A12" s="26" t="s">
        <v>10</v>
      </c>
      <c r="B12" s="26" t="s">
        <v>0</v>
      </c>
      <c r="C12" s="42"/>
      <c r="D12" s="27"/>
      <c r="E12" s="72" t="s">
        <v>12</v>
      </c>
      <c r="F12" s="72"/>
      <c r="G12" s="72"/>
      <c r="H12" s="72"/>
      <c r="I12" s="72"/>
      <c r="J12" s="72"/>
      <c r="K12" s="28"/>
      <c r="L12" s="28"/>
      <c r="M12" s="43"/>
    </row>
    <row r="13" spans="1:13" s="16" customFormat="1" ht="6" customHeight="1">
      <c r="C13" s="66"/>
      <c r="D13" s="66"/>
      <c r="E13" s="17"/>
      <c r="F13" s="17"/>
      <c r="M13" s="18"/>
    </row>
    <row r="14" spans="1:13" s="26" customFormat="1" ht="15" customHeight="1">
      <c r="A14" s="26" t="s">
        <v>11</v>
      </c>
      <c r="B14" s="26" t="s">
        <v>0</v>
      </c>
      <c r="C14" s="42"/>
      <c r="D14" s="27"/>
      <c r="E14" s="72" t="s">
        <v>19</v>
      </c>
      <c r="F14" s="72"/>
      <c r="G14" s="72"/>
      <c r="H14" s="72"/>
      <c r="I14" s="72"/>
      <c r="J14" s="72"/>
      <c r="K14" s="28"/>
      <c r="L14" s="28" t="s">
        <v>0</v>
      </c>
      <c r="M14" s="44"/>
    </row>
    <row r="15" spans="1:13" s="16" customFormat="1" ht="6" customHeight="1">
      <c r="C15" s="66"/>
      <c r="D15" s="66"/>
      <c r="E15" s="17"/>
      <c r="F15" s="17"/>
      <c r="M15" s="18"/>
    </row>
    <row r="16" spans="1:13" s="26" customFormat="1" ht="15" customHeight="1">
      <c r="A16" s="26" t="s">
        <v>13</v>
      </c>
      <c r="B16" s="67" t="s">
        <v>18</v>
      </c>
      <c r="C16" s="67"/>
      <c r="D16" s="27"/>
      <c r="E16" s="71" t="s">
        <v>29</v>
      </c>
      <c r="F16" s="71"/>
      <c r="G16" s="71"/>
      <c r="H16" s="71"/>
      <c r="I16" s="71"/>
      <c r="J16" s="71"/>
      <c r="K16" s="28"/>
      <c r="L16" s="28" t="s">
        <v>0</v>
      </c>
      <c r="M16" s="44"/>
    </row>
    <row r="17" spans="1:13" s="16" customFormat="1" ht="6" customHeight="1">
      <c r="C17" s="66"/>
      <c r="D17" s="66"/>
      <c r="E17" s="17"/>
      <c r="F17" s="17"/>
      <c r="M17" s="18"/>
    </row>
    <row r="18" spans="1:13" s="16" customFormat="1" ht="6" customHeight="1">
      <c r="C18" s="66"/>
      <c r="D18" s="66"/>
      <c r="E18" s="17"/>
      <c r="F18" s="17"/>
      <c r="M18" s="18"/>
    </row>
    <row r="19" spans="1:13" s="30" customFormat="1" ht="15" hidden="1" customHeight="1">
      <c r="A19" s="30" t="s">
        <v>9</v>
      </c>
      <c r="B19" s="30" t="s">
        <v>0</v>
      </c>
      <c r="C19" s="40">
        <f>C12+C14</f>
        <v>0</v>
      </c>
      <c r="D19" s="31"/>
      <c r="E19" s="31"/>
      <c r="F19" s="32"/>
      <c r="G19" s="32"/>
      <c r="H19" s="32"/>
      <c r="I19" s="32"/>
      <c r="J19" s="32"/>
      <c r="K19" s="32"/>
      <c r="L19" s="32"/>
      <c r="M19" s="32"/>
    </row>
    <row r="20" spans="1:13" s="33" customFormat="1" ht="6" hidden="1" customHeight="1">
      <c r="C20" s="69"/>
      <c r="D20" s="69"/>
      <c r="E20" s="39"/>
      <c r="F20" s="39"/>
      <c r="M20" s="34"/>
    </row>
    <row r="21" spans="1:13" s="30" customFormat="1" ht="15" hidden="1" customHeight="1">
      <c r="A21" s="30" t="s">
        <v>22</v>
      </c>
      <c r="B21" s="30" t="s">
        <v>0</v>
      </c>
      <c r="C21" s="40">
        <f>IF(B16="Verheiratet",-Berechnungsgrundlagen!B21-Berechnungsgrundlagen!B22-Berechnungsgrundlagen!B23*Berechnung!M12, IF(B16="Konkubinat",-Berechnungsgrundlagen!B21-Berechnungsgrundlagen!B23*Berechnung!M12, IF(B16="Alleinstehend",-Berechnungsgrundlagen!B22-Berechnungsgrundlagen!B23*Berechnung!M12, IF(B16="Eingetragene Partnerschaft",-Berechnungsgrundlagen!B22-Berechnungsgrundlagen!B23*Berechnung!M12,0))))</f>
        <v>0</v>
      </c>
      <c r="D21" s="31"/>
      <c r="E21" s="31"/>
      <c r="F21" s="73"/>
      <c r="G21" s="73"/>
      <c r="H21" s="32"/>
      <c r="I21" s="32"/>
      <c r="J21" s="32"/>
      <c r="K21" s="32"/>
      <c r="L21" s="32"/>
      <c r="M21" s="32"/>
    </row>
    <row r="22" spans="1:13" s="33" customFormat="1" ht="6" hidden="1" customHeight="1">
      <c r="C22" s="69"/>
      <c r="D22" s="69"/>
      <c r="E22" s="39"/>
      <c r="F22" s="39"/>
      <c r="M22" s="34"/>
    </row>
    <row r="23" spans="1:13" s="30" customFormat="1" ht="15" hidden="1" customHeight="1">
      <c r="A23" s="30" t="s">
        <v>20</v>
      </c>
      <c r="B23" s="30" t="s">
        <v>0</v>
      </c>
      <c r="C23" s="40">
        <f>IF(B16="Verheiratet",-Berechnungsgrundlagen!B24,0)</f>
        <v>0</v>
      </c>
      <c r="D23" s="31"/>
      <c r="E23" s="31"/>
      <c r="F23" s="32"/>
      <c r="G23" s="32"/>
      <c r="H23" s="32"/>
      <c r="I23" s="32"/>
      <c r="J23" s="32"/>
      <c r="K23" s="32"/>
      <c r="L23" s="32"/>
      <c r="M23" s="32"/>
    </row>
    <row r="24" spans="1:13" s="33" customFormat="1" ht="6" hidden="1" customHeight="1">
      <c r="C24" s="69"/>
      <c r="D24" s="69"/>
      <c r="E24" s="39"/>
      <c r="F24" s="39"/>
      <c r="M24" s="34"/>
    </row>
    <row r="25" spans="1:13" s="30" customFormat="1" ht="15" hidden="1" customHeight="1">
      <c r="A25" s="30" t="s">
        <v>21</v>
      </c>
      <c r="B25" s="30" t="s">
        <v>0</v>
      </c>
      <c r="C25" s="40">
        <f>-M12*Berechnungsgrundlagen!B25</f>
        <v>0</v>
      </c>
      <c r="D25" s="31"/>
      <c r="E25" s="31"/>
      <c r="F25" s="32"/>
      <c r="G25" s="32"/>
      <c r="H25" s="32"/>
      <c r="I25" s="32"/>
      <c r="J25" s="32"/>
      <c r="K25" s="32"/>
      <c r="L25" s="32"/>
      <c r="M25" s="32"/>
    </row>
    <row r="26" spans="1:13" s="33" customFormat="1" ht="6" hidden="1" customHeight="1">
      <c r="C26" s="69"/>
      <c r="D26" s="69"/>
      <c r="E26" s="39"/>
      <c r="F26" s="39"/>
      <c r="M26" s="34"/>
    </row>
    <row r="27" spans="1:13" s="30" customFormat="1" ht="15" hidden="1" customHeight="1">
      <c r="A27" s="30" t="s">
        <v>27</v>
      </c>
      <c r="B27" s="30" t="s">
        <v>0</v>
      </c>
      <c r="C27" s="40">
        <f>-M14</f>
        <v>0</v>
      </c>
      <c r="D27" s="31"/>
      <c r="E27" s="31"/>
      <c r="F27" s="32"/>
      <c r="G27" s="32"/>
      <c r="H27" s="32"/>
      <c r="I27" s="32"/>
      <c r="J27" s="32"/>
      <c r="K27" s="32"/>
      <c r="L27" s="32"/>
      <c r="M27" s="32"/>
    </row>
    <row r="28" spans="1:13" s="33" customFormat="1" ht="6" hidden="1" customHeight="1">
      <c r="C28" s="69"/>
      <c r="D28" s="69"/>
      <c r="E28" s="39"/>
      <c r="F28" s="39"/>
      <c r="M28" s="34"/>
    </row>
    <row r="29" spans="1:13" s="30" customFormat="1" ht="15" hidden="1" customHeight="1">
      <c r="A29" s="30" t="s">
        <v>26</v>
      </c>
      <c r="B29" s="30" t="s">
        <v>0</v>
      </c>
      <c r="C29" s="40">
        <f>-M16</f>
        <v>0</v>
      </c>
      <c r="D29" s="31"/>
      <c r="E29" s="31"/>
      <c r="F29" s="32"/>
      <c r="G29" s="32"/>
      <c r="H29" s="32"/>
      <c r="I29" s="32"/>
      <c r="J29" s="32"/>
      <c r="K29" s="32"/>
      <c r="L29" s="32"/>
      <c r="M29" s="32"/>
    </row>
    <row r="30" spans="1:13" s="33" customFormat="1" ht="6" hidden="1" customHeight="1">
      <c r="B30" s="35"/>
      <c r="C30" s="36"/>
      <c r="D30" s="37"/>
      <c r="E30" s="39"/>
      <c r="F30" s="39"/>
      <c r="M30" s="34"/>
    </row>
    <row r="31" spans="1:13" s="33" customFormat="1" ht="6" hidden="1" customHeight="1">
      <c r="C31" s="69"/>
      <c r="D31" s="69"/>
      <c r="E31" s="39"/>
      <c r="F31" s="39"/>
      <c r="M31" s="34"/>
    </row>
    <row r="32" spans="1:13" s="30" customFormat="1" ht="15" hidden="1" customHeight="1">
      <c r="A32" s="30" t="s">
        <v>28</v>
      </c>
      <c r="B32" s="30" t="s">
        <v>0</v>
      </c>
      <c r="C32" s="38">
        <f>SUM(C19:C31)</f>
        <v>0</v>
      </c>
      <c r="D32" s="31"/>
      <c r="E32" s="31"/>
      <c r="F32" s="32"/>
      <c r="G32" s="32"/>
      <c r="H32" s="32"/>
      <c r="I32" s="32"/>
      <c r="J32" s="32"/>
      <c r="K32" s="32"/>
      <c r="L32" s="32"/>
      <c r="M32" s="32"/>
    </row>
    <row r="33" spans="1:13" s="25" customFormat="1" ht="6.75">
      <c r="A33" s="22"/>
      <c r="B33" s="22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4"/>
    </row>
    <row r="34" spans="1:13" s="9" customFormat="1" ht="5.25">
      <c r="D34" s="10"/>
      <c r="E34" s="10"/>
      <c r="F34" s="10"/>
      <c r="M34" s="10"/>
    </row>
    <row r="35" spans="1:13">
      <c r="A35" s="68" t="s">
        <v>28</v>
      </c>
      <c r="B35" s="68"/>
      <c r="D35" s="3"/>
      <c r="E35" s="15"/>
      <c r="F35" s="3"/>
      <c r="L35" t="s">
        <v>0</v>
      </c>
      <c r="M35" s="29">
        <f>C32</f>
        <v>0</v>
      </c>
    </row>
    <row r="36" spans="1:13" s="16" customFormat="1" ht="6" customHeight="1">
      <c r="C36" s="66"/>
      <c r="D36" s="66"/>
      <c r="E36" s="17"/>
      <c r="F36" s="17"/>
      <c r="M36" s="18"/>
    </row>
    <row r="37" spans="1:13">
      <c r="A37" s="68" t="s">
        <v>30</v>
      </c>
      <c r="B37" s="68"/>
      <c r="C37" t="s">
        <v>0</v>
      </c>
      <c r="D37" s="70"/>
      <c r="E37" s="70"/>
      <c r="F37" s="70"/>
      <c r="G37" s="19"/>
      <c r="H37" s="20"/>
      <c r="M37" s="3"/>
    </row>
    <row r="38" spans="1:13" s="16" customFormat="1" ht="6" customHeight="1">
      <c r="C38" s="66"/>
      <c r="D38" s="66"/>
      <c r="E38" s="17"/>
      <c r="F38" s="17"/>
      <c r="M38" s="18"/>
    </row>
    <row r="39" spans="1:13" ht="17.25">
      <c r="A39" t="s">
        <v>31</v>
      </c>
      <c r="D39" s="3"/>
      <c r="E39" s="15"/>
      <c r="F39" s="4">
        <v>0.05</v>
      </c>
      <c r="H39" s="4"/>
      <c r="I39" s="4"/>
      <c r="J39" s="4"/>
      <c r="K39" s="4"/>
      <c r="L39" s="5" t="s">
        <v>0</v>
      </c>
      <c r="M39" s="6">
        <f>D37*F39</f>
        <v>0</v>
      </c>
    </row>
    <row r="40" spans="1:13" s="16" customFormat="1" ht="6" customHeight="1">
      <c r="C40" s="66"/>
      <c r="D40" s="66"/>
      <c r="E40" s="17"/>
      <c r="F40" s="17"/>
      <c r="M40" s="18"/>
    </row>
    <row r="41" spans="1:13" ht="16.7" customHeight="1">
      <c r="A41" s="1" t="s">
        <v>32</v>
      </c>
      <c r="B41" s="1"/>
      <c r="C41" s="1"/>
      <c r="D41" s="8"/>
      <c r="E41" s="21"/>
      <c r="F41" s="8"/>
      <c r="G41" s="1"/>
      <c r="H41" s="1"/>
      <c r="I41" s="1"/>
      <c r="J41" s="1"/>
      <c r="K41" s="1"/>
      <c r="L41" s="1" t="s">
        <v>0</v>
      </c>
      <c r="M41" s="8">
        <f>SUM(M35:M40)</f>
        <v>0</v>
      </c>
    </row>
    <row r="42" spans="1:13" s="25" customFormat="1" ht="6.75">
      <c r="A42" s="22"/>
      <c r="B42" s="22"/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</row>
    <row r="43" spans="1:13" s="25" customFormat="1" ht="6.75">
      <c r="A43" s="55"/>
      <c r="B43" s="55"/>
      <c r="C43" s="56"/>
      <c r="D43" s="56"/>
      <c r="E43" s="56"/>
      <c r="F43" s="57"/>
      <c r="G43" s="57"/>
      <c r="H43" s="57"/>
      <c r="I43" s="57"/>
      <c r="J43" s="57"/>
      <c r="K43" s="57"/>
      <c r="L43" s="57"/>
      <c r="M43" s="57"/>
    </row>
    <row r="44" spans="1:13">
      <c r="A44" t="s">
        <v>6</v>
      </c>
      <c r="B44" s="61" t="s">
        <v>5</v>
      </c>
      <c r="C44" s="61"/>
      <c r="D44" s="61"/>
      <c r="E44" s="61"/>
      <c r="F44" s="61"/>
      <c r="G44" s="61"/>
      <c r="H44" s="61"/>
    </row>
    <row r="45" spans="1:13" ht="15" customHeight="1">
      <c r="A45" s="48"/>
      <c r="B45" s="48"/>
      <c r="C45" s="48"/>
      <c r="D45" s="48"/>
      <c r="E45" s="48"/>
      <c r="F45" s="48"/>
      <c r="G45" s="48"/>
      <c r="H45" s="48"/>
    </row>
    <row r="46" spans="1:13" ht="15" customHeight="1">
      <c r="A46" s="48" t="s">
        <v>40</v>
      </c>
      <c r="B46" s="50"/>
      <c r="C46" s="51"/>
      <c r="D46" s="48"/>
      <c r="E46" s="48"/>
      <c r="F46" s="48"/>
      <c r="G46" s="48"/>
      <c r="H46" s="48"/>
    </row>
    <row r="47" spans="1:13" ht="15" customHeight="1">
      <c r="A47" s="48"/>
      <c r="B47" s="48"/>
      <c r="C47" s="48"/>
      <c r="D47" s="48"/>
      <c r="E47" s="48"/>
      <c r="F47" s="48"/>
      <c r="G47" s="48"/>
      <c r="H47" s="48"/>
    </row>
    <row r="48" spans="1:13" ht="15" customHeight="1">
      <c r="A48" s="48" t="s">
        <v>56</v>
      </c>
      <c r="B48" s="48" t="s">
        <v>0</v>
      </c>
      <c r="C48" s="52"/>
      <c r="D48" s="48"/>
      <c r="E48" s="48"/>
      <c r="F48" s="48"/>
      <c r="G48" s="48"/>
      <c r="H48" s="48"/>
    </row>
    <row r="49" spans="1:13" ht="15" hidden="1" customHeight="1">
      <c r="A49" s="48" t="s">
        <v>54</v>
      </c>
      <c r="B49" s="48" t="s">
        <v>0</v>
      </c>
      <c r="C49" s="58" t="e">
        <f>VLOOKUP(B44,Berechnungsgrundlagen!A2:C7,3,FALSE)</f>
        <v>#N/A</v>
      </c>
      <c r="D49" s="48"/>
      <c r="E49" s="48"/>
      <c r="F49" s="48"/>
      <c r="G49" s="48"/>
      <c r="H49" s="48"/>
    </row>
    <row r="50" spans="1:13" ht="15" hidden="1" customHeight="1">
      <c r="A50" s="48" t="s">
        <v>55</v>
      </c>
      <c r="B50" s="48" t="s">
        <v>0</v>
      </c>
      <c r="C50" s="58">
        <f>C48*B46</f>
        <v>0</v>
      </c>
      <c r="D50" s="48"/>
      <c r="E50" s="48"/>
      <c r="F50" s="48"/>
      <c r="G50" s="48"/>
      <c r="H50" s="48"/>
    </row>
    <row r="51" spans="1:13" hidden="1">
      <c r="A51" s="16"/>
      <c r="B51" s="16"/>
      <c r="C51" s="41"/>
      <c r="D51" s="41"/>
      <c r="E51" s="41"/>
      <c r="F51" s="12"/>
      <c r="M51" s="12"/>
    </row>
    <row r="52" spans="1:13" hidden="1">
      <c r="A52" t="s">
        <v>1</v>
      </c>
      <c r="D52" s="3"/>
      <c r="E52" s="15"/>
      <c r="F52" s="7" t="s">
        <v>2</v>
      </c>
      <c r="H52" s="7"/>
      <c r="L52" t="s">
        <v>0</v>
      </c>
      <c r="M52" s="3">
        <f>(M41*0.625/1000)</f>
        <v>0</v>
      </c>
    </row>
    <row r="53" spans="1:13" hidden="1">
      <c r="D53" s="3"/>
      <c r="E53" s="15"/>
      <c r="F53" s="3"/>
      <c r="M53" s="3"/>
    </row>
    <row r="54" spans="1:13" hidden="1">
      <c r="A54" t="s">
        <v>3</v>
      </c>
      <c r="D54" s="3"/>
      <c r="E54" s="15"/>
      <c r="F54" s="3"/>
      <c r="L54" s="5" t="s">
        <v>0</v>
      </c>
      <c r="M54" s="6">
        <v>20</v>
      </c>
    </row>
    <row r="55" spans="1:13" hidden="1">
      <c r="D55" s="3"/>
      <c r="E55" s="15"/>
      <c r="F55" s="3"/>
      <c r="M55" s="3"/>
    </row>
    <row r="56" spans="1:13" hidden="1">
      <c r="A56" t="s">
        <v>4</v>
      </c>
      <c r="D56" s="3"/>
      <c r="E56" s="15"/>
      <c r="F56" s="3"/>
      <c r="L56" t="s">
        <v>0</v>
      </c>
      <c r="M56" s="3">
        <f>SUM(M52:M54)</f>
        <v>20</v>
      </c>
    </row>
    <row r="57" spans="1:13" hidden="1">
      <c r="D57" s="3"/>
      <c r="E57" s="15"/>
      <c r="F57" s="3"/>
      <c r="M57" s="3"/>
    </row>
    <row r="58" spans="1:13" hidden="1">
      <c r="D58" s="3"/>
      <c r="E58" s="15"/>
      <c r="F58" s="3"/>
      <c r="M58" s="3"/>
    </row>
    <row r="59" spans="1:13" hidden="1">
      <c r="A59" t="s">
        <v>52</v>
      </c>
      <c r="D59" s="3"/>
      <c r="E59" s="62" t="e">
        <f>VLOOKUP(B44,Berechnungsgrundlagen!A2:B7,2,FALSE)</f>
        <v>#N/A</v>
      </c>
      <c r="F59" s="62"/>
      <c r="H59" s="4"/>
      <c r="I59" s="4"/>
      <c r="J59" s="4"/>
      <c r="L59" t="s">
        <v>0</v>
      </c>
      <c r="M59" s="3" t="e">
        <f>IF(AND(M41&lt;100000,D37&lt;300000),(M56*E59),IF(C48&lt;C49,C48,C49))</f>
        <v>#N/A</v>
      </c>
    </row>
    <row r="60" spans="1:13" s="9" customFormat="1" ht="5.25" hidden="1">
      <c r="D60" s="10"/>
      <c r="E60" s="10"/>
      <c r="F60" s="10"/>
      <c r="M60" s="10"/>
    </row>
    <row r="61" spans="1:13" s="9" customFormat="1" ht="5.25" hidden="1">
      <c r="D61" s="10"/>
      <c r="E61" s="11"/>
      <c r="F61" s="10"/>
      <c r="M61" s="10"/>
    </row>
    <row r="62" spans="1:13" hidden="1">
      <c r="A62" s="26" t="s">
        <v>42</v>
      </c>
      <c r="B62" s="16"/>
      <c r="C62" s="66"/>
      <c r="D62" s="66"/>
      <c r="E62" s="17"/>
      <c r="F62" s="12"/>
      <c r="L62" t="s">
        <v>0</v>
      </c>
      <c r="M62" s="12" t="e">
        <f>M59</f>
        <v>#N/A</v>
      </c>
    </row>
    <row r="63" spans="1:13" hidden="1">
      <c r="C63" s="3"/>
      <c r="D63" s="3"/>
      <c r="H63" s="3"/>
    </row>
    <row r="64" spans="1:13" hidden="1">
      <c r="A64" t="s">
        <v>53</v>
      </c>
      <c r="C64" s="3"/>
      <c r="D64" s="3"/>
      <c r="E64" t="s">
        <v>0</v>
      </c>
      <c r="F64" s="63" t="e">
        <f>IF(C48&lt;C49,C48,C49)</f>
        <v>#N/A</v>
      </c>
      <c r="G64" s="63"/>
      <c r="H64" s="59"/>
    </row>
    <row r="65" spans="1:15">
      <c r="A65" s="5"/>
      <c r="B65" s="5"/>
      <c r="C65" s="6"/>
      <c r="D65" s="6"/>
      <c r="E65" s="5"/>
      <c r="F65" s="74"/>
      <c r="G65" s="74"/>
      <c r="H65" s="75"/>
      <c r="I65" s="5"/>
      <c r="J65" s="5"/>
      <c r="K65" s="5"/>
      <c r="L65" s="5"/>
      <c r="M65" s="5"/>
    </row>
    <row r="66" spans="1:15">
      <c r="A66" s="16"/>
      <c r="B66" s="16"/>
      <c r="C66" s="49"/>
      <c r="D66" s="49"/>
      <c r="K66" s="12"/>
    </row>
    <row r="67" spans="1:15">
      <c r="A67" t="s">
        <v>41</v>
      </c>
      <c r="C67" s="60"/>
      <c r="D67" s="60"/>
      <c r="L67" t="s">
        <v>0</v>
      </c>
      <c r="M67" s="12" t="e">
        <f>F64-M62</f>
        <v>#N/A</v>
      </c>
    </row>
    <row r="68" spans="1:15" hidden="1">
      <c r="A68" t="s">
        <v>42</v>
      </c>
      <c r="C68" s="53"/>
    </row>
    <row r="69" spans="1:15">
      <c r="C69" s="53"/>
    </row>
    <row r="70" spans="1:15">
      <c r="A70" t="s">
        <v>43</v>
      </c>
      <c r="C70" s="60"/>
      <c r="D70" s="60"/>
      <c r="L70" t="s">
        <v>0</v>
      </c>
      <c r="M70" s="12" t="e">
        <f>M67*B46</f>
        <v>#N/A</v>
      </c>
    </row>
    <row r="71" spans="1:15" hidden="1">
      <c r="A71" t="s">
        <v>44</v>
      </c>
      <c r="C71" s="12"/>
    </row>
    <row r="72" spans="1:15">
      <c r="C72" s="12"/>
    </row>
    <row r="73" spans="1:15">
      <c r="A73" t="s">
        <v>45</v>
      </c>
      <c r="C73" s="60"/>
      <c r="D73" s="60"/>
      <c r="L73" t="s">
        <v>0</v>
      </c>
      <c r="M73" s="12" t="e">
        <f>M70*O73</f>
        <v>#N/A</v>
      </c>
      <c r="O73">
        <v>4.2</v>
      </c>
    </row>
    <row r="74" spans="1:15">
      <c r="A74" s="16"/>
      <c r="B74" s="16"/>
      <c r="C74" s="41"/>
      <c r="D74" s="41"/>
      <c r="E74" s="41"/>
      <c r="F74" s="12"/>
      <c r="M74" s="12"/>
    </row>
    <row r="75" spans="1:15" ht="37.5" customHeight="1">
      <c r="A75" s="65" t="s">
        <v>35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5" ht="18" customHeight="1">
      <c r="A76" s="65" t="s">
        <v>36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5" ht="18" customHeight="1">
      <c r="A77" s="65" t="s">
        <v>38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80" spans="1:15" ht="20.25" customHeight="1"/>
  </sheetData>
  <sheetProtection algorithmName="SHA-512" hashValue="6+KeOq1Es5bny8Fhe1YLV7LL4QzvBOQk/mHuA1k5G2nOW8ft2ARyhqFzo8KnJBIFa2/0UQl1lvYXLXg7xAt1gA==" saltValue="stnSg+2b3b1ObrqcMm+PKg==" spinCount="100000" sheet="1" objects="1" scenarios="1"/>
  <mergeCells count="31">
    <mergeCell ref="A76:M76"/>
    <mergeCell ref="A77:M77"/>
    <mergeCell ref="A9:M9"/>
    <mergeCell ref="A10:M10"/>
    <mergeCell ref="A35:B35"/>
    <mergeCell ref="C20:D20"/>
    <mergeCell ref="C22:D22"/>
    <mergeCell ref="E16:J16"/>
    <mergeCell ref="E14:J14"/>
    <mergeCell ref="E12:J12"/>
    <mergeCell ref="F21:G21"/>
    <mergeCell ref="C26:D26"/>
    <mergeCell ref="C28:D28"/>
    <mergeCell ref="C31:D31"/>
    <mergeCell ref="C13:D13"/>
    <mergeCell ref="C15:D15"/>
    <mergeCell ref="B44:H44"/>
    <mergeCell ref="E59:F59"/>
    <mergeCell ref="F64:G64"/>
    <mergeCell ref="A7:C7"/>
    <mergeCell ref="A75:M75"/>
    <mergeCell ref="C17:D17"/>
    <mergeCell ref="B16:C16"/>
    <mergeCell ref="C18:D18"/>
    <mergeCell ref="A37:B37"/>
    <mergeCell ref="C24:D24"/>
    <mergeCell ref="C62:D62"/>
    <mergeCell ref="C36:D36"/>
    <mergeCell ref="D37:F37"/>
    <mergeCell ref="C38:D38"/>
    <mergeCell ref="C40:D40"/>
  </mergeCells>
  <conditionalFormatting sqref="C67">
    <cfRule type="expression" dxfId="11" priority="7">
      <formula>ISNA(C67)</formula>
    </cfRule>
    <cfRule type="expression" dxfId="10" priority="8">
      <formula>"istnv"</formula>
    </cfRule>
  </conditionalFormatting>
  <conditionalFormatting sqref="C70">
    <cfRule type="expression" dxfId="9" priority="6">
      <formula>ISNA(C70)</formula>
    </cfRule>
  </conditionalFormatting>
  <conditionalFormatting sqref="C73">
    <cfRule type="expression" dxfId="8" priority="5">
      <formula>ISNA(C73)</formula>
    </cfRule>
  </conditionalFormatting>
  <conditionalFormatting sqref="M67">
    <cfRule type="expression" dxfId="3" priority="3">
      <formula>ISNA(M67)</formula>
    </cfRule>
    <cfRule type="expression" dxfId="2" priority="4">
      <formula>"istnv"</formula>
    </cfRule>
  </conditionalFormatting>
  <conditionalFormatting sqref="M70">
    <cfRule type="expression" dxfId="1" priority="2">
      <formula>ISNA(M70)</formula>
    </cfRule>
  </conditionalFormatting>
  <conditionalFormatting sqref="M73">
    <cfRule type="expression" dxfId="0" priority="1">
      <formula>ISNA(M73)</formula>
    </cfRule>
  </conditionalFormatting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ignoredErrors>
    <ignoredError sqref="M67 M70 M73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405326-A87D-4785-8A7A-E7E4A7247101}">
          <x14:formula1>
            <xm:f>Berechnungsgrundlagen!$A$11:$A$15</xm:f>
          </x14:formula1>
          <xm:sqref>B16:C16</xm:sqref>
        </x14:dataValidation>
        <x14:dataValidation type="list" allowBlank="1" showInputMessage="1" showErrorMessage="1" xr:uid="{E8EA1E7E-95D7-4690-ADD8-E82FC23956B6}">
          <x14:formula1>
            <xm:f>Berechnungsgrundlagen!$A$1:$A$7</xm:f>
          </x14:formula1>
          <xm:sqref>B44:H44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C25"/>
  <sheetViews>
    <sheetView workbookViewId="0">
      <selection activeCell="A2" sqref="A1:A7"/>
    </sheetView>
  </sheetViews>
  <sheetFormatPr baseColWidth="10" defaultColWidth="11.42578125" defaultRowHeight="15"/>
  <cols>
    <col min="1" max="1" width="46.140625" style="47" customWidth="1"/>
    <col min="2" max="2" width="20" style="47" customWidth="1"/>
    <col min="3" max="3" width="25.85546875" style="47" customWidth="1"/>
    <col min="4" max="16384" width="11.42578125" style="47"/>
  </cols>
  <sheetData>
    <row r="1" spans="1:3" customFormat="1">
      <c r="A1" s="54" t="s">
        <v>5</v>
      </c>
      <c r="B1" t="s">
        <v>7</v>
      </c>
      <c r="C1" t="s">
        <v>8</v>
      </c>
    </row>
    <row r="2" spans="1:3" customFormat="1">
      <c r="A2" t="s">
        <v>46</v>
      </c>
      <c r="B2" s="4">
        <v>1.1000000000000001</v>
      </c>
      <c r="C2" s="3">
        <v>132</v>
      </c>
    </row>
    <row r="3" spans="1:3" customFormat="1">
      <c r="A3" t="s">
        <v>47</v>
      </c>
      <c r="B3" s="4">
        <v>1</v>
      </c>
      <c r="C3" s="3">
        <v>120</v>
      </c>
    </row>
    <row r="4" spans="1:3" customFormat="1">
      <c r="A4" t="s">
        <v>48</v>
      </c>
      <c r="B4" s="4">
        <v>0.77</v>
      </c>
      <c r="C4" s="3">
        <v>92.4</v>
      </c>
    </row>
    <row r="5" spans="1:3" customFormat="1">
      <c r="A5" t="s">
        <v>49</v>
      </c>
      <c r="B5" s="4">
        <v>0.7</v>
      </c>
      <c r="C5" s="3">
        <v>84</v>
      </c>
    </row>
    <row r="6" spans="1:3" customFormat="1">
      <c r="A6" t="s">
        <v>50</v>
      </c>
      <c r="B6" s="4">
        <v>0.55000000000000004</v>
      </c>
      <c r="C6" s="3">
        <v>66</v>
      </c>
    </row>
    <row r="7" spans="1:3" customFormat="1">
      <c r="A7" t="s">
        <v>51</v>
      </c>
      <c r="B7" s="4">
        <v>0.5</v>
      </c>
      <c r="C7" s="3">
        <v>60</v>
      </c>
    </row>
    <row r="11" spans="1:3">
      <c r="A11" s="46" t="s">
        <v>18</v>
      </c>
    </row>
    <row r="12" spans="1:3">
      <c r="A12" s="47" t="s">
        <v>14</v>
      </c>
    </row>
    <row r="13" spans="1:3">
      <c r="A13" s="47" t="s">
        <v>15</v>
      </c>
    </row>
    <row r="14" spans="1:3">
      <c r="A14" s="47" t="s">
        <v>17</v>
      </c>
    </row>
    <row r="15" spans="1:3">
      <c r="A15" s="47" t="s">
        <v>16</v>
      </c>
    </row>
    <row r="21" spans="1:2">
      <c r="A21" s="47" t="s">
        <v>23</v>
      </c>
      <c r="B21" s="47">
        <v>5800</v>
      </c>
    </row>
    <row r="22" spans="1:2">
      <c r="A22" s="47" t="s">
        <v>24</v>
      </c>
      <c r="B22" s="47">
        <v>2900</v>
      </c>
    </row>
    <row r="23" spans="1:2">
      <c r="A23" s="47" t="s">
        <v>25</v>
      </c>
      <c r="B23" s="47">
        <v>1300</v>
      </c>
    </row>
    <row r="24" spans="1:2">
      <c r="A24" s="47" t="s">
        <v>20</v>
      </c>
      <c r="B24" s="47">
        <v>6100</v>
      </c>
    </row>
    <row r="25" spans="1:2">
      <c r="A25" s="47" t="s">
        <v>21</v>
      </c>
      <c r="B25" s="47">
        <v>9300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Rüegg Susanna</cp:lastModifiedBy>
  <cp:lastPrinted>2026-04-27T07:59:57Z</cp:lastPrinted>
  <dcterms:created xsi:type="dcterms:W3CDTF">2021-07-02T08:26:13Z</dcterms:created>
  <dcterms:modified xsi:type="dcterms:W3CDTF">2026-05-06T07:02:50Z</dcterms:modified>
</cp:coreProperties>
</file>